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ccm\Documents\Web Easy\Documents\HVACnotebook html\CalcSheets\"/>
    </mc:Choice>
  </mc:AlternateContent>
  <bookViews>
    <workbookView xWindow="6570" yWindow="0" windowWidth="18180" windowHeight="8220" activeTab="1"/>
  </bookViews>
  <sheets>
    <sheet name="Contact Us" sheetId="5" r:id="rId1"/>
    <sheet name="Life Cycle Cost Analysis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H47" i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G41" i="1"/>
  <c r="H41" i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F34" i="1" l="1"/>
  <c r="F35" i="1"/>
  <c r="F24" i="1"/>
  <c r="F29" i="1"/>
  <c r="F30" i="1"/>
  <c r="V48" i="1" l="1"/>
  <c r="U48" i="1"/>
  <c r="T48" i="1"/>
  <c r="S48" i="1"/>
  <c r="R48" i="1"/>
  <c r="Q48" i="1"/>
  <c r="P48" i="1"/>
  <c r="O48" i="1"/>
  <c r="N48" i="1"/>
  <c r="M48" i="1"/>
  <c r="L48" i="1"/>
  <c r="K48" i="1"/>
  <c r="J48" i="1"/>
  <c r="I48" i="1" l="1"/>
  <c r="H48" i="1"/>
  <c r="H32" i="1" l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G32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G26" i="1"/>
  <c r="F23" i="1" l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G14" i="1"/>
  <c r="S20" i="1"/>
  <c r="T20" i="1"/>
  <c r="U20" i="1"/>
  <c r="V20" i="1"/>
  <c r="H20" i="1"/>
  <c r="I20" i="1"/>
  <c r="J20" i="1"/>
  <c r="K20" i="1"/>
  <c r="L20" i="1"/>
  <c r="M20" i="1"/>
  <c r="N20" i="1"/>
  <c r="O20" i="1"/>
  <c r="P20" i="1"/>
  <c r="Q20" i="1"/>
  <c r="R20" i="1"/>
  <c r="G20" i="1"/>
  <c r="T42" i="1" l="1"/>
  <c r="P42" i="1"/>
  <c r="H42" i="1"/>
  <c r="G42" i="1"/>
  <c r="G49" i="1" s="1"/>
  <c r="G50" i="1" s="1"/>
  <c r="V42" i="1"/>
  <c r="V49" i="1" s="1"/>
  <c r="N42" i="1"/>
  <c r="N49" i="1" s="1"/>
  <c r="U42" i="1"/>
  <c r="U49" i="1" s="1"/>
  <c r="M42" i="1"/>
  <c r="M49" i="1" s="1"/>
  <c r="O42" i="1"/>
  <c r="O49" i="1" s="1"/>
  <c r="L42" i="1"/>
  <c r="L49" i="1" s="1"/>
  <c r="S42" i="1"/>
  <c r="S49" i="1" s="1"/>
  <c r="K42" i="1"/>
  <c r="K49" i="1" s="1"/>
  <c r="R42" i="1"/>
  <c r="R49" i="1" s="1"/>
  <c r="J42" i="1"/>
  <c r="J49" i="1" s="1"/>
  <c r="Q42" i="1"/>
  <c r="Q49" i="1" s="1"/>
  <c r="I42" i="1"/>
  <c r="I49" i="1" s="1"/>
  <c r="T49" i="1"/>
  <c r="P49" i="1"/>
  <c r="H49" i="1"/>
  <c r="F31" i="1"/>
  <c r="F37" i="1"/>
  <c r="F36" i="1"/>
  <c r="F33" i="1"/>
  <c r="F28" i="1"/>
  <c r="F27" i="1"/>
  <c r="F22" i="1"/>
  <c r="F25" i="1"/>
  <c r="F21" i="1"/>
  <c r="F49" i="1" l="1"/>
  <c r="F51" i="1" s="1"/>
  <c r="H50" i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F42" i="1"/>
  <c r="F44" i="1" s="1"/>
  <c r="G43" i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F32" i="1"/>
  <c r="F26" i="1"/>
  <c r="F20" i="1"/>
  <c r="F16" i="1"/>
  <c r="F17" i="1"/>
  <c r="F18" i="1"/>
  <c r="F19" i="1"/>
  <c r="F15" i="1"/>
  <c r="F14" i="1" l="1"/>
  <c r="G12" i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</calcChain>
</file>

<file path=xl/sharedStrings.xml><?xml version="1.0" encoding="utf-8"?>
<sst xmlns="http://schemas.openxmlformats.org/spreadsheetml/2006/main" count="137" uniqueCount="101">
  <si>
    <t>Maintenance Costs</t>
  </si>
  <si>
    <t>Descriptions</t>
  </si>
  <si>
    <t>Total</t>
  </si>
  <si>
    <t>A</t>
  </si>
  <si>
    <t>B</t>
  </si>
  <si>
    <t>C</t>
  </si>
  <si>
    <t>D</t>
  </si>
  <si>
    <t>A1</t>
  </si>
  <si>
    <t>A2</t>
  </si>
  <si>
    <t>Planning</t>
  </si>
  <si>
    <t>Design</t>
  </si>
  <si>
    <t>Construction</t>
  </si>
  <si>
    <t>A3</t>
  </si>
  <si>
    <t>B1</t>
  </si>
  <si>
    <t>Labor</t>
  </si>
  <si>
    <t>B2</t>
  </si>
  <si>
    <t>B3</t>
  </si>
  <si>
    <t>C1</t>
  </si>
  <si>
    <t>C2</t>
  </si>
  <si>
    <t>D1</t>
  </si>
  <si>
    <t>Year 0</t>
  </si>
  <si>
    <t>Sample LCCA</t>
  </si>
  <si>
    <t>Project:</t>
  </si>
  <si>
    <t>Date: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</si>
  <si>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</si>
  <si>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</si>
  <si>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</si>
  <si>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</si>
  <si>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</si>
  <si>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</si>
  <si>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</si>
  <si>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</si>
  <si>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</si>
  <si>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</si>
  <si>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</si>
  <si>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</si>
  <si>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</si>
  <si>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</si>
  <si>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</si>
  <si>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EOR Design</t>
  </si>
  <si>
    <t>B&amp;C Corp</t>
  </si>
  <si>
    <t>Item</t>
  </si>
  <si>
    <t>Year 0:</t>
  </si>
  <si>
    <t>B4</t>
  </si>
  <si>
    <t>C3</t>
  </si>
  <si>
    <t>Total Cost:</t>
  </si>
  <si>
    <t>Present Value Total Cost:</t>
  </si>
  <si>
    <t>Present Value Factor:</t>
  </si>
  <si>
    <t>Average Annualized Cost:</t>
  </si>
  <si>
    <t>Cumulative Cost:</t>
  </si>
  <si>
    <t>Undiscounted</t>
  </si>
  <si>
    <t>Discounted</t>
  </si>
  <si>
    <t>Discount Rate:</t>
  </si>
  <si>
    <t>Years of Analysis:</t>
  </si>
  <si>
    <t>Prepared By:</t>
  </si>
  <si>
    <t>Present Value Cumulative Cost:</t>
  </si>
  <si>
    <t>A4</t>
  </si>
  <si>
    <t>A5</t>
  </si>
  <si>
    <t>======&gt;</t>
  </si>
  <si>
    <t>Capital Costs</t>
  </si>
  <si>
    <t>Operating Costs</t>
  </si>
  <si>
    <t>D2</t>
  </si>
  <si>
    <t>D3</t>
  </si>
  <si>
    <t>We can custom create any spreadsheets to fit your needs.</t>
  </si>
  <si>
    <t>Email:</t>
  </si>
  <si>
    <t>Website:</t>
  </si>
  <si>
    <t>Visit our website for more amazing spreadsheets.</t>
  </si>
  <si>
    <t>B5</t>
  </si>
  <si>
    <t>C4</t>
  </si>
  <si>
    <t>C5</t>
  </si>
  <si>
    <t>Miscellaneous Costs</t>
  </si>
  <si>
    <t>D4</t>
  </si>
  <si>
    <t>D5</t>
  </si>
  <si>
    <t>2)</t>
  </si>
  <si>
    <t>Utility Bills</t>
  </si>
  <si>
    <t>This Is a FREE Standard Version.</t>
  </si>
  <si>
    <t>For A Nominal Fee, We Can Modify This Spreadsheets To Meet Your Specific Needs.</t>
  </si>
  <si>
    <t>Or Contact Us For Pricing On Our Unprotected Version.</t>
  </si>
  <si>
    <t>Visit Our Website For More Amazing Spreadsheets.</t>
  </si>
  <si>
    <r>
      <rPr>
        <b/>
        <sz val="11"/>
        <color theme="1"/>
        <rFont val="Arial"/>
        <family val="2"/>
      </rPr>
      <t>USER DIRECTION:</t>
    </r>
    <r>
      <rPr>
        <sz val="11"/>
        <color theme="1"/>
        <rFont val="Arial"/>
        <family val="2"/>
      </rPr>
      <t xml:space="preserve"> Enter your data in yellow cells.</t>
    </r>
  </si>
  <si>
    <r>
      <t xml:space="preserve">             </t>
    </r>
    <r>
      <rPr>
        <b/>
        <u/>
        <sz val="12"/>
        <color theme="1"/>
        <rFont val="Arial"/>
        <family val="2"/>
      </rPr>
      <t>USER AGREEMENT</t>
    </r>
  </si>
  <si>
    <t>1)</t>
  </si>
  <si>
    <t>All of our Spreadsheets are provided as-is without warranty of any kind.  The user is assuming the entire risk as to their accuracy, quality, performance, and fitness for a particular use.</t>
  </si>
  <si>
    <t>Our Standard Verison Spreadsheets are password protected to prevent user from accidential deletions or modifications of formulas and VBA codes.  Contact us if you would like to purchase a "Password-Free" Unprotected Version.</t>
  </si>
  <si>
    <t>3)</t>
  </si>
  <si>
    <t>By using our Spreadsheets, user has accepted the above terms and conditions.</t>
  </si>
  <si>
    <t>FREE Standard Version</t>
  </si>
  <si>
    <r>
      <t xml:space="preserve">Life Cycle Cost Analysis </t>
    </r>
    <r>
      <rPr>
        <sz val="20"/>
        <color theme="3"/>
        <rFont val="Arial"/>
        <family val="2"/>
      </rPr>
      <t>(1 to 15 years)</t>
    </r>
  </si>
  <si>
    <t>John</t>
  </si>
  <si>
    <t>Inspections</t>
  </si>
  <si>
    <t>Every 3 years</t>
  </si>
  <si>
    <t>Preventive Maint.</t>
  </si>
  <si>
    <t>Call-in</t>
  </si>
  <si>
    <t>Con Edison</t>
  </si>
  <si>
    <t>www.hvacnotebook.com</t>
  </si>
  <si>
    <t>hvacnotebook@yahoo.com</t>
  </si>
  <si>
    <t>v8.1</t>
  </si>
  <si>
    <t>Project Description:</t>
  </si>
  <si>
    <t>Life Cycle Cost Analysis for …</t>
  </si>
  <si>
    <t>2 full time</t>
  </si>
  <si>
    <t>PID: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</si>
</sst>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0"/>
  </numFmts>
  <fonts count="3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8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b/>
      <sz val="20"/>
      <color rgb="FF0070C0"/>
      <name val="Arial"/>
      <family val="2"/>
    </font>
    <font>
      <b/>
      <sz val="18"/>
      <name val="Calibri"/>
      <family val="2"/>
      <scheme val="minor"/>
    </font>
    <font>
      <u/>
      <sz val="12"/>
      <color theme="10"/>
      <name val="Arial"/>
      <family val="2"/>
    </font>
    <font>
      <b/>
      <sz val="11"/>
      <color indexed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18"/>
      <color theme="0" tint="-0.34998626667073579"/>
      <name val="Arial"/>
      <family val="2"/>
    </font>
    <font>
      <b/>
      <sz val="20"/>
      <color theme="3"/>
      <name val="Arial"/>
      <family val="2"/>
    </font>
    <font>
      <sz val="16"/>
      <color rgb="FF002060"/>
      <name val="Arial"/>
      <family val="2"/>
    </font>
    <font>
      <sz val="20"/>
      <color theme="3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theme="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9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11" fillId="3" borderId="2" xfId="3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center" vertical="center"/>
    </xf>
    <xf numFmtId="164" fontId="6" fillId="0" borderId="2" xfId="0" quotePrefix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4" borderId="3" xfId="0" applyFont="1" applyFill="1" applyBorder="1" applyAlignment="1" applyProtection="1">
      <alignment vertical="center"/>
      <protection locked="0"/>
    </xf>
    <xf numFmtId="164" fontId="6" fillId="0" borderId="3" xfId="0" applyNumberFormat="1" applyFont="1" applyBorder="1" applyAlignment="1">
      <alignment vertical="center"/>
    </xf>
    <xf numFmtId="164" fontId="5" fillId="4" borderId="3" xfId="0" applyNumberFormat="1" applyFont="1" applyFill="1" applyBorder="1" applyAlignment="1" applyProtection="1">
      <alignment vertical="center"/>
      <protection locked="0"/>
    </xf>
    <xf numFmtId="0" fontId="5" fillId="4" borderId="4" xfId="0" applyFont="1" applyFill="1" applyBorder="1" applyAlignment="1" applyProtection="1">
      <alignment vertical="center"/>
      <protection locked="0"/>
    </xf>
    <xf numFmtId="164" fontId="6" fillId="0" borderId="4" xfId="0" applyNumberFormat="1" applyFont="1" applyBorder="1" applyAlignment="1">
      <alignment vertical="center"/>
    </xf>
    <xf numFmtId="164" fontId="5" fillId="4" borderId="4" xfId="0" applyNumberFormat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164" fontId="5" fillId="4" borderId="9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vertical="center"/>
      <protection locked="0"/>
    </xf>
    <xf numFmtId="164" fontId="6" fillId="0" borderId="13" xfId="0" applyNumberFormat="1" applyFont="1" applyBorder="1" applyAlignment="1">
      <alignment vertical="center"/>
    </xf>
    <xf numFmtId="164" fontId="5" fillId="4" borderId="13" xfId="0" applyNumberFormat="1" applyFont="1" applyFill="1" applyBorder="1" applyAlignment="1" applyProtection="1">
      <alignment vertical="center"/>
      <protection locked="0"/>
    </xf>
    <xf numFmtId="164" fontId="5" fillId="4" borderId="14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6" fillId="0" borderId="0" xfId="0" applyFont="1" applyAlignment="1">
      <alignment vertical="top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0" xfId="0" applyBorder="1"/>
    <xf numFmtId="0" fontId="0" fillId="0" borderId="22" xfId="0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right"/>
    </xf>
    <xf numFmtId="0" fontId="21" fillId="0" borderId="0" xfId="4" applyFont="1" applyFill="1" applyBorder="1" applyAlignment="1">
      <alignment horizontal="left"/>
    </xf>
    <xf numFmtId="0" fontId="0" fillId="0" borderId="0" xfId="0" applyBorder="1" applyAlignment="1"/>
    <xf numFmtId="0" fontId="15" fillId="0" borderId="0" xfId="0" applyFont="1" applyBorder="1" applyAlignment="1">
      <alignment horizontal="right" vertical="center"/>
    </xf>
    <xf numFmtId="0" fontId="21" fillId="0" borderId="0" xfId="4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3" fontId="22" fillId="5" borderId="2" xfId="5" applyNumberFormat="1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vertical="center"/>
    </xf>
    <xf numFmtId="0" fontId="2" fillId="0" borderId="21" xfId="0" applyFont="1" applyBorder="1" applyAlignment="1">
      <alignment horizontal="right" vertical="top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0" xfId="0" applyFont="1" applyProtection="1">
      <protection locked="0"/>
    </xf>
    <xf numFmtId="0" fontId="26" fillId="0" borderId="0" xfId="0" applyFont="1" applyFill="1" applyBorder="1" applyAlignment="1" applyProtection="1">
      <alignment horizontal="right" vertical="center"/>
    </xf>
    <xf numFmtId="0" fontId="2" fillId="0" borderId="0" xfId="0" applyFont="1" applyBorder="1"/>
    <xf numFmtId="0" fontId="28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164" fontId="7" fillId="2" borderId="6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/>
    <xf numFmtId="0" fontId="30" fillId="0" borderId="0" xfId="0" applyFont="1" applyFill="1" applyAlignment="1" applyProtection="1">
      <alignment horizontal="left"/>
      <protection locked="0"/>
    </xf>
    <xf numFmtId="0" fontId="25" fillId="0" borderId="0" xfId="5" applyFont="1" applyBorder="1" applyAlignment="1">
      <alignment horizontal="left" vertical="top" wrapText="1"/>
    </xf>
    <xf numFmtId="0" fontId="27" fillId="0" borderId="1" xfId="1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 indent="1"/>
      <protection locked="0"/>
    </xf>
    <xf numFmtId="14" fontId="5" fillId="0" borderId="23" xfId="0" applyNumberFormat="1" applyFont="1" applyFill="1" applyBorder="1" applyAlignment="1" applyProtection="1">
      <alignment horizontal="left" vertical="center" indent="1"/>
      <protection locked="0"/>
    </xf>
    <xf numFmtId="0" fontId="5" fillId="0" borderId="24" xfId="0" applyFont="1" applyFill="1" applyBorder="1" applyAlignment="1" applyProtection="1">
      <alignment horizontal="left" vertical="top" wrapText="1" indent="1"/>
      <protection locked="0"/>
    </xf>
    <xf numFmtId="0" fontId="5" fillId="0" borderId="25" xfId="0" applyFont="1" applyFill="1" applyBorder="1" applyAlignment="1" applyProtection="1">
      <alignment horizontal="left" vertical="top" wrapText="1" indent="1"/>
      <protection locked="0"/>
    </xf>
    <xf numFmtId="0" fontId="5" fillId="0" borderId="26" xfId="0" applyFont="1" applyFill="1" applyBorder="1" applyAlignment="1" applyProtection="1">
      <alignment horizontal="left" vertical="top" wrapText="1" indent="1"/>
      <protection locked="0"/>
    </xf>
    <xf numFmtId="0" fontId="5" fillId="0" borderId="0" xfId="0" applyFont="1" applyFill="1" applyBorder="1" applyAlignment="1" applyProtection="1">
      <alignment horizontal="left" vertical="center" indent="1"/>
      <protection locked="0"/>
    </xf>
    <xf numFmtId="0" fontId="5" fillId="0" borderId="23" xfId="0" applyFont="1" applyFill="1" applyBorder="1" applyAlignment="1" applyProtection="1">
      <alignment horizontal="left" vertical="center" indent="1"/>
      <protection locked="0"/>
    </xf>
    <xf numFmtId="0" fontId="12" fillId="0" borderId="27" xfId="0" applyFont="1" applyBorder="1" applyAlignment="1">
      <alignment horizontal="right" vertical="center"/>
    </xf>
    <xf numFmtId="0" fontId="5" fillId="4" borderId="28" xfId="0" applyFont="1" applyFill="1" applyBorder="1" applyAlignment="1" applyProtection="1">
      <alignment horizontal="left" vertical="center" indent="1"/>
      <protection locked="0"/>
    </xf>
    <xf numFmtId="10" fontId="5" fillId="4" borderId="28" xfId="2" applyNumberFormat="1" applyFont="1" applyFill="1" applyBorder="1" applyAlignment="1" applyProtection="1">
      <alignment horizontal="left" vertical="center" indent="1"/>
      <protection locked="0"/>
    </xf>
    <xf numFmtId="0" fontId="11" fillId="3" borderId="27" xfId="3" applyFont="1" applyBorder="1" applyAlignment="1">
      <alignment horizontal="center" vertical="center"/>
    </xf>
    <xf numFmtId="0" fontId="11" fillId="3" borderId="28" xfId="3" applyFont="1" applyBorder="1" applyAlignment="1">
      <alignment horizontal="center" vertical="center"/>
    </xf>
    <xf numFmtId="0" fontId="5" fillId="4" borderId="24" xfId="0" applyFont="1" applyFill="1" applyBorder="1" applyAlignment="1" applyProtection="1">
      <alignment horizontal="left" vertical="center" indent="1"/>
      <protection locked="0"/>
    </xf>
    <xf numFmtId="0" fontId="5" fillId="4" borderId="26" xfId="0" applyFont="1" applyFill="1" applyBorder="1" applyAlignment="1" applyProtection="1">
      <alignment horizontal="left" vertical="center" indent="1"/>
      <protection locked="0"/>
    </xf>
    <xf numFmtId="0" fontId="5" fillId="4" borderId="29" xfId="0" applyFont="1" applyFill="1" applyBorder="1" applyAlignment="1" applyProtection="1">
      <alignment horizontal="left" vertical="center" indent="1"/>
      <protection locked="0"/>
    </xf>
    <xf numFmtId="0" fontId="5" fillId="4" borderId="30" xfId="0" applyFont="1" applyFill="1" applyBorder="1" applyAlignment="1" applyProtection="1">
      <alignment horizontal="left" vertical="center" indent="1"/>
      <protection locked="0"/>
    </xf>
    <xf numFmtId="0" fontId="31" fillId="0" borderId="2" xfId="0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vertical="center"/>
    </xf>
    <xf numFmtId="0" fontId="32" fillId="0" borderId="31" xfId="3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6">
    <cellStyle name="Accent1" xfId="3" builtinId="29"/>
    <cellStyle name="Heading 1" xfId="1" builtinId="16"/>
    <cellStyle name="Hyperlink" xfId="4" builtinId="8"/>
    <cellStyle name="Normal" xfId="0" builtinId="0"/>
    <cellStyle name="Normal 2 2" xfId="5"/>
    <cellStyle name="Percent" xfId="2" builtinId="5"/>
  </cellStyles>
  <dxfs count="0"/>
  <tableStyles count="0" defaultTableStyle="TableStyleMedium2" defaultPivotStyle="PivotStyleLight16"/>
  <colors>
    <mruColors>
      <color rgb="FF0000FF"/>
      <color rgb="FFFFFFCC"/>
      <color rgb="FFFFFF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5</xdr:row>
      <xdr:rowOff>123825</xdr:rowOff>
    </xdr:from>
    <xdr:to>
      <xdr:col>4</xdr:col>
      <xdr:colOff>638175</xdr:colOff>
      <xdr:row>7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C1D42E-1457-4996-A8F1-054A2C4E5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828800"/>
          <a:ext cx="229552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vacnotebook.com/" TargetMode="External"/><Relationship Id="rId1" Type="http://schemas.openxmlformats.org/officeDocument/2006/relationships/hyperlink" Target="mailto:hvacnotebook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0"/>
  <sheetViews>
    <sheetView showGridLines="0" workbookViewId="0">
      <selection activeCell="C13" sqref="C13"/>
    </sheetView>
  </sheetViews>
  <sheetFormatPr defaultRowHeight="24.75" customHeight="1" x14ac:dyDescent="0.25"/>
  <cols>
    <col min="1" max="1" width="4" customWidth="1"/>
    <col min="2" max="2" width="11.42578125" customWidth="1"/>
    <col min="3" max="3" width="41.85546875" customWidth="1"/>
    <col min="4" max="4" width="14.28515625" customWidth="1"/>
    <col min="5" max="5" width="51.5703125" customWidth="1"/>
    <col min="6" max="6" width="8.140625" customWidth="1"/>
  </cols>
  <sheetData>
    <row r="1" spans="1:6" ht="24.75" customHeight="1" x14ac:dyDescent="0.25">
      <c r="A1" s="28"/>
      <c r="B1" s="29" t="s">
        <v>96</v>
      </c>
    </row>
    <row r="2" spans="1:6" ht="24.75" customHeight="1" x14ac:dyDescent="0.25">
      <c r="B2" s="30"/>
      <c r="C2" s="31"/>
      <c r="D2" s="31"/>
      <c r="E2" s="31"/>
      <c r="F2" s="32"/>
    </row>
    <row r="3" spans="1:6" ht="24.75" customHeight="1" x14ac:dyDescent="0.35">
      <c r="B3" s="33"/>
      <c r="C3" s="34"/>
      <c r="D3" s="35" t="s">
        <v>75</v>
      </c>
      <c r="E3" s="36"/>
      <c r="F3" s="37"/>
    </row>
    <row r="4" spans="1:6" ht="24.75" customHeight="1" x14ac:dyDescent="0.35">
      <c r="B4" s="33"/>
      <c r="C4" s="34"/>
      <c r="D4" s="38" t="s">
        <v>76</v>
      </c>
      <c r="E4" s="36"/>
      <c r="F4" s="37"/>
    </row>
    <row r="5" spans="1:6" ht="35.25" customHeight="1" x14ac:dyDescent="0.25">
      <c r="B5" s="33"/>
      <c r="C5" s="36"/>
      <c r="D5" s="39" t="s">
        <v>77</v>
      </c>
      <c r="E5" s="36"/>
      <c r="F5" s="37"/>
    </row>
    <row r="6" spans="1:6" ht="24.75" customHeight="1" x14ac:dyDescent="0.25">
      <c r="B6" s="33"/>
      <c r="C6" s="36"/>
      <c r="D6" s="39"/>
      <c r="E6" s="36"/>
      <c r="F6" s="37"/>
    </row>
    <row r="7" spans="1:6" ht="24.75" customHeight="1" x14ac:dyDescent="0.25">
      <c r="B7" s="33"/>
      <c r="C7" s="36"/>
      <c r="D7" s="40"/>
      <c r="E7" s="36"/>
      <c r="F7" s="37"/>
    </row>
    <row r="8" spans="1:6" ht="24.75" customHeight="1" x14ac:dyDescent="0.25">
      <c r="B8" s="33"/>
      <c r="C8" s="36"/>
      <c r="D8" s="36"/>
      <c r="E8" s="36"/>
      <c r="F8" s="37"/>
    </row>
    <row r="9" spans="1:6" ht="24.75" customHeight="1" x14ac:dyDescent="0.4">
      <c r="B9" s="33"/>
      <c r="C9" s="36"/>
      <c r="D9" s="41" t="s">
        <v>78</v>
      </c>
      <c r="E9" s="36"/>
      <c r="F9" s="37"/>
    </row>
    <row r="10" spans="1:6" ht="24.75" customHeight="1" x14ac:dyDescent="0.25">
      <c r="B10" s="33"/>
      <c r="C10" s="36"/>
      <c r="D10" s="42" t="s">
        <v>63</v>
      </c>
      <c r="E10" s="36"/>
      <c r="F10" s="37"/>
    </row>
    <row r="11" spans="1:6" ht="24.75" customHeight="1" x14ac:dyDescent="0.25">
      <c r="B11" s="33"/>
      <c r="C11" s="43" t="s">
        <v>65</v>
      </c>
      <c r="D11" s="44" t="s">
        <v>94</v>
      </c>
      <c r="E11" s="45"/>
      <c r="F11" s="37"/>
    </row>
    <row r="12" spans="1:6" ht="24.75" customHeight="1" x14ac:dyDescent="0.25">
      <c r="B12" s="33"/>
      <c r="C12" s="46" t="s">
        <v>64</v>
      </c>
      <c r="D12" s="47" t="s">
        <v>95</v>
      </c>
      <c r="E12" s="36"/>
      <c r="F12" s="37"/>
    </row>
    <row r="13" spans="1:6" ht="24.75" customHeight="1" x14ac:dyDescent="0.25">
      <c r="B13" s="33"/>
      <c r="C13" s="46"/>
      <c r="D13" s="47"/>
      <c r="E13" s="36"/>
      <c r="F13" s="37"/>
    </row>
    <row r="14" spans="1:6" ht="24.75" customHeight="1" x14ac:dyDescent="0.25">
      <c r="B14" s="48"/>
      <c r="C14" s="49" t="s">
        <v>79</v>
      </c>
      <c r="D14" s="50">
        <v>123</v>
      </c>
      <c r="E14" s="36"/>
      <c r="F14" s="37"/>
    </row>
    <row r="15" spans="1:6" ht="24.75" customHeight="1" x14ac:dyDescent="0.25">
      <c r="B15" s="48"/>
      <c r="C15" s="46"/>
      <c r="D15" s="46"/>
      <c r="E15" s="36"/>
      <c r="F15" s="37"/>
    </row>
    <row r="16" spans="1:6" ht="24.75" customHeight="1" x14ac:dyDescent="0.25">
      <c r="B16" s="51" t="s">
        <v>80</v>
      </c>
      <c r="C16" s="36"/>
      <c r="D16" s="36"/>
      <c r="E16" s="36"/>
      <c r="F16" s="37"/>
    </row>
    <row r="17" spans="2:6" ht="42.75" customHeight="1" x14ac:dyDescent="0.25">
      <c r="B17" s="52" t="s">
        <v>81</v>
      </c>
      <c r="C17" s="68" t="s">
        <v>82</v>
      </c>
      <c r="D17" s="68"/>
      <c r="E17" s="68"/>
      <c r="F17" s="37"/>
    </row>
    <row r="18" spans="2:6" ht="53.25" customHeight="1" x14ac:dyDescent="0.25">
      <c r="B18" s="52" t="s">
        <v>73</v>
      </c>
      <c r="C18" s="68" t="s">
        <v>83</v>
      </c>
      <c r="D18" s="68"/>
      <c r="E18" s="68"/>
      <c r="F18" s="37"/>
    </row>
    <row r="19" spans="2:6" ht="42.75" customHeight="1" x14ac:dyDescent="0.25">
      <c r="B19" s="52" t="s">
        <v>84</v>
      </c>
      <c r="C19" s="68" t="s">
        <v>85</v>
      </c>
      <c r="D19" s="68"/>
      <c r="E19" s="68"/>
      <c r="F19" s="37"/>
    </row>
    <row r="20" spans="2:6" ht="42.75" customHeight="1" x14ac:dyDescent="0.25">
      <c r="B20" s="53"/>
      <c r="C20" s="54"/>
      <c r="D20" s="54"/>
      <c r="E20" s="54"/>
      <c r="F20" s="55"/>
    </row>
  </sheetData>
  <sheetProtection algorithmName="SHA-512" hashValue="V3/r000J9fn2D+q8cDFSaZSb8/AzH4uuVmYRD8BGvWgduooHJTglfwHCFKL6f/c8//+MW3xBVv+fZaRJP6OR1w==" saltValue="9d1f7CYPfhHaR9a95NvW1Q==" spinCount="100000" sheet="1" objects="1" scenarios="1"/>
  <mergeCells count="3">
    <mergeCell ref="C17:E17"/>
    <mergeCell ref="C18:E18"/>
    <mergeCell ref="C19:E19"/>
  </mergeCells>
  <hyperlinks>
    <hyperlink ref="D12" r:id="rId1"/>
    <hyperlink ref="D11" r:id="rId2"/>
  </hyperlinks>
  <pageMargins left="0.7" right="0.7" top="0.75" bottom="0.75" header="0.3" footer="0.3"/>
  <pageSetup scale="6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showGridLines="0" tabSelected="1" workbookViewId="0">
      <selection activeCell="I16" sqref="I16"/>
    </sheetView>
  </sheetViews>
  <sheetFormatPr defaultColWidth="8.85546875" defaultRowHeight="18.600000000000001" customHeight="1" x14ac:dyDescent="0.2"/>
  <cols>
    <col min="1" max="1" width="3.42578125" style="1" customWidth="1"/>
    <col min="2" max="2" width="5.7109375" style="1" customWidth="1"/>
    <col min="3" max="3" width="17.28515625" style="1" customWidth="1"/>
    <col min="4" max="4" width="9.28515625" style="1" customWidth="1"/>
    <col min="5" max="5" width="29.42578125" style="1" customWidth="1"/>
    <col min="6" max="6" width="13.42578125" style="1" customWidth="1"/>
    <col min="7" max="22" width="11.42578125" style="1" customWidth="1"/>
    <col min="23" max="16384" width="8.85546875" style="1"/>
  </cols>
  <sheetData>
    <row r="1" spans="1:22" ht="23.25" customHeight="1" x14ac:dyDescent="0.2">
      <c r="A1" s="56"/>
      <c r="R1" s="58"/>
      <c r="S1" s="58"/>
      <c r="T1" s="58"/>
      <c r="U1" s="58"/>
      <c r="V1" s="57" t="s">
        <v>86</v>
      </c>
    </row>
    <row r="2" spans="1:22" ht="27.75" customHeight="1" thickBot="1" x14ac:dyDescent="0.45">
      <c r="B2" s="69" t="s">
        <v>87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22.9" customHeight="1" thickTop="1" x14ac:dyDescent="0.2">
      <c r="B3" s="11" t="s">
        <v>22</v>
      </c>
      <c r="C3" s="77" t="s">
        <v>21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T3" s="11" t="s">
        <v>23</v>
      </c>
      <c r="U3" s="72">
        <v>43135</v>
      </c>
      <c r="V3" s="72"/>
    </row>
    <row r="4" spans="1:22" ht="18.600000000000001" customHeight="1" x14ac:dyDescent="0.2">
      <c r="B4" s="11" t="s">
        <v>100</v>
      </c>
      <c r="C4" s="76">
        <v>180102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T4" s="11" t="s">
        <v>54</v>
      </c>
      <c r="U4" s="71" t="s">
        <v>88</v>
      </c>
      <c r="V4" s="71"/>
    </row>
    <row r="5" spans="1:22" ht="23.25" customHeight="1" x14ac:dyDescent="0.2">
      <c r="B5" s="11"/>
      <c r="C5" s="67" t="s">
        <v>97</v>
      </c>
      <c r="D5" s="67"/>
      <c r="E5" s="65"/>
      <c r="F5" s="65"/>
      <c r="G5" s="65"/>
      <c r="H5" s="65"/>
      <c r="I5" s="65"/>
      <c r="J5" s="65"/>
      <c r="K5" s="65"/>
      <c r="L5" s="66"/>
      <c r="T5" s="11"/>
      <c r="U5" s="11"/>
      <c r="V5" s="11"/>
    </row>
    <row r="6" spans="1:22" ht="47.25" customHeight="1" x14ac:dyDescent="0.2">
      <c r="C6" s="73" t="s">
        <v>98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5"/>
    </row>
    <row r="8" spans="1:22" ht="18.600000000000001" customHeight="1" x14ac:dyDescent="0.2">
      <c r="C8" s="78" t="s">
        <v>42</v>
      </c>
      <c r="D8" s="79">
        <v>2018</v>
      </c>
    </row>
    <row r="9" spans="1:22" ht="18.600000000000001" customHeight="1" x14ac:dyDescent="0.2">
      <c r="C9" s="78" t="s">
        <v>53</v>
      </c>
      <c r="D9" s="79">
        <v>15</v>
      </c>
    </row>
    <row r="10" spans="1:22" ht="18.600000000000001" customHeight="1" x14ac:dyDescent="0.2">
      <c r="C10" s="78" t="s">
        <v>52</v>
      </c>
      <c r="D10" s="80">
        <v>0.05</v>
      </c>
    </row>
    <row r="11" spans="1:22" ht="18.600000000000001" customHeight="1" x14ac:dyDescent="0.2">
      <c r="B11" s="2"/>
      <c r="C11" s="3"/>
      <c r="D11" s="3"/>
      <c r="G11" s="4" t="s">
        <v>20</v>
      </c>
      <c r="H11" s="4" t="s">
        <v>24</v>
      </c>
      <c r="I11" s="4" t="s">
        <v>25</v>
      </c>
      <c r="J11" s="4" t="s">
        <v>26</v>
      </c>
      <c r="K11" s="4" t="s">
        <v>27</v>
      </c>
      <c r="L11" s="4" t="s">
        <v>28</v>
      </c>
      <c r="M11" s="4" t="s">
        <v>29</v>
      </c>
      <c r="N11" s="4" t="s">
        <v>30</v>
      </c>
      <c r="O11" s="4" t="s">
        <v>31</v>
      </c>
      <c r="P11" s="4" t="s">
        <v>32</v>
      </c>
      <c r="Q11" s="4" t="s">
        <v>33</v>
      </c>
      <c r="R11" s="4" t="s">
        <v>34</v>
      </c>
      <c r="S11" s="4" t="s">
        <v>35</v>
      </c>
      <c r="T11" s="4" t="s">
        <v>36</v>
      </c>
      <c r="U11" s="4" t="s">
        <v>37</v>
      </c>
      <c r="V11" s="4" t="s">
        <v>38</v>
      </c>
    </row>
    <row r="12" spans="1:22" ht="18.600000000000001" customHeight="1" x14ac:dyDescent="0.2">
      <c r="C12" s="81" t="s">
        <v>41</v>
      </c>
      <c r="D12" s="82"/>
      <c r="E12" s="7" t="s">
        <v>1</v>
      </c>
      <c r="F12" s="7" t="s">
        <v>2</v>
      </c>
      <c r="G12" s="7">
        <f>D8</f>
        <v>2018</v>
      </c>
      <c r="H12" s="7">
        <f>G12+1</f>
        <v>2019</v>
      </c>
      <c r="I12" s="7">
        <f t="shared" ref="I12:V12" si="0">H12+1</f>
        <v>2020</v>
      </c>
      <c r="J12" s="7">
        <f t="shared" si="0"/>
        <v>2021</v>
      </c>
      <c r="K12" s="7">
        <f t="shared" si="0"/>
        <v>2022</v>
      </c>
      <c r="L12" s="7">
        <f t="shared" si="0"/>
        <v>2023</v>
      </c>
      <c r="M12" s="7">
        <f t="shared" si="0"/>
        <v>2024</v>
      </c>
      <c r="N12" s="7">
        <f t="shared" si="0"/>
        <v>2025</v>
      </c>
      <c r="O12" s="7">
        <f t="shared" si="0"/>
        <v>2026</v>
      </c>
      <c r="P12" s="7">
        <f t="shared" si="0"/>
        <v>2027</v>
      </c>
      <c r="Q12" s="7">
        <f t="shared" si="0"/>
        <v>2028</v>
      </c>
      <c r="R12" s="7">
        <f t="shared" si="0"/>
        <v>2029</v>
      </c>
      <c r="S12" s="7">
        <f t="shared" si="0"/>
        <v>2030</v>
      </c>
      <c r="T12" s="7">
        <f t="shared" si="0"/>
        <v>2031</v>
      </c>
      <c r="U12" s="7">
        <f t="shared" si="0"/>
        <v>2032</v>
      </c>
      <c r="V12" s="7">
        <f t="shared" si="0"/>
        <v>2033</v>
      </c>
    </row>
    <row r="13" spans="1:22" ht="7.5" customHeight="1" thickBot="1" x14ac:dyDescent="0.25"/>
    <row r="14" spans="1:22" ht="18.600000000000001" customHeight="1" x14ac:dyDescent="0.2">
      <c r="B14" s="18" t="s">
        <v>3</v>
      </c>
      <c r="C14" s="70" t="s">
        <v>59</v>
      </c>
      <c r="D14" s="70"/>
      <c r="E14" s="70"/>
      <c r="F14" s="19">
        <f t="shared" ref="F14:V14" si="1">SUM(F15:F19)</f>
        <v>155434</v>
      </c>
      <c r="G14" s="20">
        <f t="shared" si="1"/>
        <v>110434</v>
      </c>
      <c r="H14" s="20">
        <f t="shared" si="1"/>
        <v>45000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 t="shared" si="1"/>
        <v>0</v>
      </c>
      <c r="N14" s="20">
        <f t="shared" si="1"/>
        <v>0</v>
      </c>
      <c r="O14" s="20">
        <f t="shared" si="1"/>
        <v>0</v>
      </c>
      <c r="P14" s="20">
        <f t="shared" si="1"/>
        <v>0</v>
      </c>
      <c r="Q14" s="20">
        <f t="shared" si="1"/>
        <v>0</v>
      </c>
      <c r="R14" s="20">
        <f t="shared" si="1"/>
        <v>0</v>
      </c>
      <c r="S14" s="20">
        <f t="shared" si="1"/>
        <v>0</v>
      </c>
      <c r="T14" s="20">
        <f t="shared" si="1"/>
        <v>0</v>
      </c>
      <c r="U14" s="20">
        <f t="shared" si="1"/>
        <v>0</v>
      </c>
      <c r="V14" s="21">
        <f t="shared" si="1"/>
        <v>0</v>
      </c>
    </row>
    <row r="15" spans="1:22" ht="18.600000000000001" customHeight="1" x14ac:dyDescent="0.2">
      <c r="B15" s="61" t="s">
        <v>7</v>
      </c>
      <c r="C15" s="83" t="s">
        <v>9</v>
      </c>
      <c r="D15" s="84"/>
      <c r="E15" s="15"/>
      <c r="F15" s="16">
        <f>SUM(G15:V15)</f>
        <v>13434</v>
      </c>
      <c r="G15" s="17">
        <v>13434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2"/>
    </row>
    <row r="16" spans="1:22" ht="18.600000000000001" customHeight="1" x14ac:dyDescent="0.2">
      <c r="B16" s="62" t="s">
        <v>8</v>
      </c>
      <c r="C16" s="83" t="s">
        <v>10</v>
      </c>
      <c r="D16" s="84"/>
      <c r="E16" s="12" t="s">
        <v>39</v>
      </c>
      <c r="F16" s="13">
        <f t="shared" ref="F16:F19" si="2">SUM(G16:V16)</f>
        <v>22000</v>
      </c>
      <c r="G16" s="14">
        <v>17000</v>
      </c>
      <c r="H16" s="14">
        <v>5000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3"/>
    </row>
    <row r="17" spans="2:22" ht="18.600000000000001" customHeight="1" x14ac:dyDescent="0.2">
      <c r="B17" s="62" t="s">
        <v>12</v>
      </c>
      <c r="C17" s="83" t="s">
        <v>11</v>
      </c>
      <c r="D17" s="84"/>
      <c r="E17" s="12" t="s">
        <v>40</v>
      </c>
      <c r="F17" s="13">
        <f t="shared" si="2"/>
        <v>120000</v>
      </c>
      <c r="G17" s="14">
        <v>80000</v>
      </c>
      <c r="H17" s="14">
        <v>40000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23"/>
    </row>
    <row r="18" spans="2:22" ht="18.600000000000001" customHeight="1" x14ac:dyDescent="0.2">
      <c r="B18" s="62" t="s">
        <v>56</v>
      </c>
      <c r="C18" s="83"/>
      <c r="D18" s="84"/>
      <c r="E18" s="12"/>
      <c r="F18" s="13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3"/>
    </row>
    <row r="19" spans="2:22" ht="18.600000000000001" customHeight="1" thickBot="1" x14ac:dyDescent="0.25">
      <c r="B19" s="63" t="s">
        <v>57</v>
      </c>
      <c r="C19" s="83"/>
      <c r="D19" s="84"/>
      <c r="E19" s="24"/>
      <c r="F19" s="25">
        <f t="shared" si="2"/>
        <v>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</row>
    <row r="20" spans="2:22" ht="18.600000000000001" customHeight="1" x14ac:dyDescent="0.2">
      <c r="B20" s="18" t="s">
        <v>4</v>
      </c>
      <c r="C20" s="70" t="s">
        <v>60</v>
      </c>
      <c r="D20" s="70"/>
      <c r="E20" s="70"/>
      <c r="F20" s="19">
        <f t="shared" ref="F20:V20" si="3">SUM(F21:F25)</f>
        <v>2175000</v>
      </c>
      <c r="G20" s="20">
        <f t="shared" si="3"/>
        <v>0</v>
      </c>
      <c r="H20" s="20">
        <f t="shared" si="3"/>
        <v>145000</v>
      </c>
      <c r="I20" s="20">
        <f t="shared" si="3"/>
        <v>145000</v>
      </c>
      <c r="J20" s="20">
        <f t="shared" si="3"/>
        <v>145000</v>
      </c>
      <c r="K20" s="20">
        <f t="shared" si="3"/>
        <v>145000</v>
      </c>
      <c r="L20" s="20">
        <f t="shared" si="3"/>
        <v>145000</v>
      </c>
      <c r="M20" s="20">
        <f t="shared" si="3"/>
        <v>145000</v>
      </c>
      <c r="N20" s="20">
        <f t="shared" si="3"/>
        <v>145000</v>
      </c>
      <c r="O20" s="20">
        <f t="shared" si="3"/>
        <v>145000</v>
      </c>
      <c r="P20" s="20">
        <f t="shared" si="3"/>
        <v>145000</v>
      </c>
      <c r="Q20" s="20">
        <f t="shared" si="3"/>
        <v>145000</v>
      </c>
      <c r="R20" s="20">
        <f t="shared" si="3"/>
        <v>145000</v>
      </c>
      <c r="S20" s="20">
        <f t="shared" si="3"/>
        <v>145000</v>
      </c>
      <c r="T20" s="20">
        <f t="shared" si="3"/>
        <v>145000</v>
      </c>
      <c r="U20" s="20">
        <f t="shared" si="3"/>
        <v>145000</v>
      </c>
      <c r="V20" s="21">
        <f t="shared" si="3"/>
        <v>145000</v>
      </c>
    </row>
    <row r="21" spans="2:22" ht="18.600000000000001" customHeight="1" x14ac:dyDescent="0.2">
      <c r="B21" s="61" t="s">
        <v>13</v>
      </c>
      <c r="C21" s="83" t="s">
        <v>14</v>
      </c>
      <c r="D21" s="84"/>
      <c r="E21" s="15" t="s">
        <v>99</v>
      </c>
      <c r="F21" s="16">
        <f>SUM(G21:V21)</f>
        <v>1800000</v>
      </c>
      <c r="G21" s="17"/>
      <c r="H21" s="17">
        <v>120000</v>
      </c>
      <c r="I21" s="17">
        <v>120000</v>
      </c>
      <c r="J21" s="17">
        <v>120000</v>
      </c>
      <c r="K21" s="17">
        <v>120000</v>
      </c>
      <c r="L21" s="17">
        <v>120000</v>
      </c>
      <c r="M21" s="17">
        <v>120000</v>
      </c>
      <c r="N21" s="17">
        <v>120000</v>
      </c>
      <c r="O21" s="17">
        <v>120000</v>
      </c>
      <c r="P21" s="17">
        <v>120000</v>
      </c>
      <c r="Q21" s="17">
        <v>120000</v>
      </c>
      <c r="R21" s="17">
        <v>120000</v>
      </c>
      <c r="S21" s="17">
        <v>120000</v>
      </c>
      <c r="T21" s="17">
        <v>120000</v>
      </c>
      <c r="U21" s="17">
        <v>120000</v>
      </c>
      <c r="V21" s="22">
        <v>120000</v>
      </c>
    </row>
    <row r="22" spans="2:22" ht="18.600000000000001" customHeight="1" x14ac:dyDescent="0.2">
      <c r="B22" s="62" t="s">
        <v>15</v>
      </c>
      <c r="C22" s="83" t="s">
        <v>74</v>
      </c>
      <c r="D22" s="84"/>
      <c r="E22" s="12" t="s">
        <v>93</v>
      </c>
      <c r="F22" s="13">
        <f t="shared" ref="F22:F25" si="4">SUM(G22:V22)</f>
        <v>375000</v>
      </c>
      <c r="G22" s="14"/>
      <c r="H22" s="14">
        <v>25000</v>
      </c>
      <c r="I22" s="14">
        <v>25000</v>
      </c>
      <c r="J22" s="14">
        <v>25000</v>
      </c>
      <c r="K22" s="14">
        <v>25000</v>
      </c>
      <c r="L22" s="14">
        <v>25000</v>
      </c>
      <c r="M22" s="14">
        <v>25000</v>
      </c>
      <c r="N22" s="14">
        <v>25000</v>
      </c>
      <c r="O22" s="14">
        <v>25000</v>
      </c>
      <c r="P22" s="14">
        <v>25000</v>
      </c>
      <c r="Q22" s="14">
        <v>25000</v>
      </c>
      <c r="R22" s="14">
        <v>25000</v>
      </c>
      <c r="S22" s="14">
        <v>25000</v>
      </c>
      <c r="T22" s="14">
        <v>25000</v>
      </c>
      <c r="U22" s="14">
        <v>25000</v>
      </c>
      <c r="V22" s="23">
        <v>25000</v>
      </c>
    </row>
    <row r="23" spans="2:22" ht="18.600000000000001" customHeight="1" x14ac:dyDescent="0.2">
      <c r="B23" s="62" t="s">
        <v>16</v>
      </c>
      <c r="C23" s="83"/>
      <c r="D23" s="84"/>
      <c r="E23" s="12"/>
      <c r="F23" s="13">
        <f t="shared" si="4"/>
        <v>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3"/>
    </row>
    <row r="24" spans="2:22" ht="18.600000000000001" customHeight="1" x14ac:dyDescent="0.2">
      <c r="B24" s="62" t="s">
        <v>43</v>
      </c>
      <c r="C24" s="83"/>
      <c r="D24" s="84"/>
      <c r="E24" s="12"/>
      <c r="F24" s="13">
        <f t="shared" si="4"/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23"/>
    </row>
    <row r="25" spans="2:22" ht="18.600000000000001" customHeight="1" thickBot="1" x14ac:dyDescent="0.25">
      <c r="B25" s="63" t="s">
        <v>67</v>
      </c>
      <c r="C25" s="83"/>
      <c r="D25" s="84"/>
      <c r="E25" s="24"/>
      <c r="F25" s="25">
        <f t="shared" si="4"/>
        <v>0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</row>
    <row r="26" spans="2:22" ht="18.600000000000001" customHeight="1" x14ac:dyDescent="0.2">
      <c r="B26" s="18" t="s">
        <v>5</v>
      </c>
      <c r="C26" s="70" t="s">
        <v>0</v>
      </c>
      <c r="D26" s="70"/>
      <c r="E26" s="70"/>
      <c r="F26" s="64">
        <f t="shared" ref="F26:V26" si="5">SUM(F27:F31)</f>
        <v>55000</v>
      </c>
      <c r="G26" s="20">
        <f t="shared" si="5"/>
        <v>0</v>
      </c>
      <c r="H26" s="20">
        <f t="shared" si="5"/>
        <v>7000</v>
      </c>
      <c r="I26" s="20">
        <f t="shared" si="5"/>
        <v>2000</v>
      </c>
      <c r="J26" s="20">
        <f t="shared" si="5"/>
        <v>2000</v>
      </c>
      <c r="K26" s="20">
        <f t="shared" si="5"/>
        <v>7000</v>
      </c>
      <c r="L26" s="20">
        <f t="shared" si="5"/>
        <v>2000</v>
      </c>
      <c r="M26" s="20">
        <f t="shared" si="5"/>
        <v>2000</v>
      </c>
      <c r="N26" s="20">
        <f t="shared" si="5"/>
        <v>7000</v>
      </c>
      <c r="O26" s="20">
        <f t="shared" si="5"/>
        <v>2000</v>
      </c>
      <c r="P26" s="20">
        <f t="shared" si="5"/>
        <v>2000</v>
      </c>
      <c r="Q26" s="20">
        <f t="shared" si="5"/>
        <v>7000</v>
      </c>
      <c r="R26" s="20">
        <f t="shared" si="5"/>
        <v>2000</v>
      </c>
      <c r="S26" s="20">
        <f t="shared" si="5"/>
        <v>2000</v>
      </c>
      <c r="T26" s="20">
        <f t="shared" si="5"/>
        <v>7000</v>
      </c>
      <c r="U26" s="20">
        <f t="shared" si="5"/>
        <v>2000</v>
      </c>
      <c r="V26" s="21">
        <f t="shared" si="5"/>
        <v>2000</v>
      </c>
    </row>
    <row r="27" spans="2:22" ht="18.600000000000001" customHeight="1" x14ac:dyDescent="0.2">
      <c r="B27" s="61" t="s">
        <v>17</v>
      </c>
      <c r="C27" s="83" t="s">
        <v>91</v>
      </c>
      <c r="D27" s="84"/>
      <c r="E27" s="15" t="s">
        <v>92</v>
      </c>
      <c r="F27" s="16">
        <f t="shared" ref="F27:F31" si="6">SUM(G27:V27)</f>
        <v>30000</v>
      </c>
      <c r="G27" s="17"/>
      <c r="H27" s="17">
        <v>2000</v>
      </c>
      <c r="I27" s="17">
        <v>2000</v>
      </c>
      <c r="J27" s="17">
        <v>2000</v>
      </c>
      <c r="K27" s="17">
        <v>2000</v>
      </c>
      <c r="L27" s="17">
        <v>2000</v>
      </c>
      <c r="M27" s="17">
        <v>2000</v>
      </c>
      <c r="N27" s="17">
        <v>2000</v>
      </c>
      <c r="O27" s="17">
        <v>2000</v>
      </c>
      <c r="P27" s="17">
        <v>2000</v>
      </c>
      <c r="Q27" s="17">
        <v>2000</v>
      </c>
      <c r="R27" s="17">
        <v>2000</v>
      </c>
      <c r="S27" s="17">
        <v>2000</v>
      </c>
      <c r="T27" s="17">
        <v>2000</v>
      </c>
      <c r="U27" s="17">
        <v>2000</v>
      </c>
      <c r="V27" s="22">
        <v>2000</v>
      </c>
    </row>
    <row r="28" spans="2:22" ht="18.600000000000001" customHeight="1" x14ac:dyDescent="0.2">
      <c r="B28" s="62" t="s">
        <v>18</v>
      </c>
      <c r="C28" s="83" t="s">
        <v>89</v>
      </c>
      <c r="D28" s="84"/>
      <c r="E28" s="12" t="s">
        <v>90</v>
      </c>
      <c r="F28" s="13">
        <f t="shared" si="6"/>
        <v>25000</v>
      </c>
      <c r="G28" s="14"/>
      <c r="H28" s="14">
        <v>5000</v>
      </c>
      <c r="I28" s="14"/>
      <c r="J28" s="14"/>
      <c r="K28" s="14">
        <v>5000</v>
      </c>
      <c r="L28" s="14"/>
      <c r="M28" s="14"/>
      <c r="N28" s="14">
        <v>5000</v>
      </c>
      <c r="O28" s="14"/>
      <c r="P28" s="14"/>
      <c r="Q28" s="14">
        <v>5000</v>
      </c>
      <c r="R28" s="14"/>
      <c r="S28" s="14"/>
      <c r="T28" s="14">
        <v>5000</v>
      </c>
      <c r="U28" s="14"/>
      <c r="V28" s="23"/>
    </row>
    <row r="29" spans="2:22" ht="18.600000000000001" customHeight="1" x14ac:dyDescent="0.2">
      <c r="B29" s="62" t="s">
        <v>44</v>
      </c>
      <c r="C29" s="83"/>
      <c r="D29" s="84"/>
      <c r="E29" s="12"/>
      <c r="F29" s="13">
        <f t="shared" si="6"/>
        <v>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23"/>
    </row>
    <row r="30" spans="2:22" ht="18.600000000000001" customHeight="1" x14ac:dyDescent="0.2">
      <c r="B30" s="62" t="s">
        <v>68</v>
      </c>
      <c r="C30" s="83"/>
      <c r="D30" s="84"/>
      <c r="E30" s="12"/>
      <c r="F30" s="13">
        <f t="shared" si="6"/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23"/>
    </row>
    <row r="31" spans="2:22" ht="18.600000000000001" customHeight="1" thickBot="1" x14ac:dyDescent="0.25">
      <c r="B31" s="63" t="s">
        <v>69</v>
      </c>
      <c r="C31" s="83"/>
      <c r="D31" s="84"/>
      <c r="E31" s="24"/>
      <c r="F31" s="25">
        <f t="shared" si="6"/>
        <v>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</row>
    <row r="32" spans="2:22" ht="18.600000000000001" customHeight="1" x14ac:dyDescent="0.2">
      <c r="B32" s="18" t="s">
        <v>6</v>
      </c>
      <c r="C32" s="70" t="s">
        <v>70</v>
      </c>
      <c r="D32" s="70"/>
      <c r="E32" s="70"/>
      <c r="F32" s="19">
        <f t="shared" ref="F32:V32" si="7">SUM(F33:F37)</f>
        <v>0</v>
      </c>
      <c r="G32" s="20">
        <f t="shared" si="7"/>
        <v>0</v>
      </c>
      <c r="H32" s="20">
        <f t="shared" si="7"/>
        <v>0</v>
      </c>
      <c r="I32" s="20">
        <f t="shared" si="7"/>
        <v>0</v>
      </c>
      <c r="J32" s="20">
        <f t="shared" si="7"/>
        <v>0</v>
      </c>
      <c r="K32" s="20">
        <f t="shared" si="7"/>
        <v>0</v>
      </c>
      <c r="L32" s="20">
        <f t="shared" si="7"/>
        <v>0</v>
      </c>
      <c r="M32" s="20">
        <f t="shared" si="7"/>
        <v>0</v>
      </c>
      <c r="N32" s="20">
        <f t="shared" si="7"/>
        <v>0</v>
      </c>
      <c r="O32" s="20">
        <f t="shared" si="7"/>
        <v>0</v>
      </c>
      <c r="P32" s="20">
        <f t="shared" si="7"/>
        <v>0</v>
      </c>
      <c r="Q32" s="20">
        <f t="shared" si="7"/>
        <v>0</v>
      </c>
      <c r="R32" s="20">
        <f t="shared" si="7"/>
        <v>0</v>
      </c>
      <c r="S32" s="20">
        <f t="shared" si="7"/>
        <v>0</v>
      </c>
      <c r="T32" s="20">
        <f t="shared" si="7"/>
        <v>0</v>
      </c>
      <c r="U32" s="20">
        <f t="shared" si="7"/>
        <v>0</v>
      </c>
      <c r="V32" s="21">
        <f t="shared" si="7"/>
        <v>0</v>
      </c>
    </row>
    <row r="33" spans="2:22" ht="18.600000000000001" customHeight="1" x14ac:dyDescent="0.2">
      <c r="B33" s="61" t="s">
        <v>19</v>
      </c>
      <c r="C33" s="83"/>
      <c r="D33" s="84"/>
      <c r="E33" s="15"/>
      <c r="F33" s="16">
        <f t="shared" ref="F33:F37" si="8">SUM(G33:V33)</f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2"/>
    </row>
    <row r="34" spans="2:22" ht="18.600000000000001" customHeight="1" x14ac:dyDescent="0.2">
      <c r="B34" s="62" t="s">
        <v>61</v>
      </c>
      <c r="C34" s="83"/>
      <c r="D34" s="84"/>
      <c r="E34" s="12"/>
      <c r="F34" s="13">
        <f t="shared" si="8"/>
        <v>0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23"/>
    </row>
    <row r="35" spans="2:22" ht="18.600000000000001" customHeight="1" x14ac:dyDescent="0.2">
      <c r="B35" s="62" t="s">
        <v>62</v>
      </c>
      <c r="C35" s="83"/>
      <c r="D35" s="84"/>
      <c r="E35" s="12"/>
      <c r="F35" s="13">
        <f t="shared" si="8"/>
        <v>0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23"/>
    </row>
    <row r="36" spans="2:22" ht="18.600000000000001" customHeight="1" x14ac:dyDescent="0.2">
      <c r="B36" s="62" t="s">
        <v>71</v>
      </c>
      <c r="C36" s="83"/>
      <c r="D36" s="84"/>
      <c r="E36" s="12"/>
      <c r="F36" s="13">
        <f t="shared" si="8"/>
        <v>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23"/>
    </row>
    <row r="37" spans="2:22" ht="18.600000000000001" customHeight="1" thickBot="1" x14ac:dyDescent="0.25">
      <c r="B37" s="63" t="s">
        <v>72</v>
      </c>
      <c r="C37" s="85"/>
      <c r="D37" s="86"/>
      <c r="E37" s="24"/>
      <c r="F37" s="25">
        <f t="shared" si="8"/>
        <v>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</row>
    <row r="40" spans="2:22" ht="18.600000000000001" customHeight="1" x14ac:dyDescent="0.2">
      <c r="G40" s="87" t="s">
        <v>20</v>
      </c>
      <c r="H40" s="87" t="s">
        <v>24</v>
      </c>
      <c r="I40" s="87" t="s">
        <v>25</v>
      </c>
      <c r="J40" s="87" t="s">
        <v>26</v>
      </c>
      <c r="K40" s="87" t="s">
        <v>27</v>
      </c>
      <c r="L40" s="87" t="s">
        <v>28</v>
      </c>
      <c r="M40" s="87" t="s">
        <v>29</v>
      </c>
      <c r="N40" s="87" t="s">
        <v>30</v>
      </c>
      <c r="O40" s="87" t="s">
        <v>31</v>
      </c>
      <c r="P40" s="87" t="s">
        <v>32</v>
      </c>
      <c r="Q40" s="87" t="s">
        <v>33</v>
      </c>
      <c r="R40" s="87" t="s">
        <v>34</v>
      </c>
      <c r="S40" s="87" t="s">
        <v>35</v>
      </c>
      <c r="T40" s="87" t="s">
        <v>36</v>
      </c>
      <c r="U40" s="87" t="s">
        <v>37</v>
      </c>
      <c r="V40" s="87" t="s">
        <v>38</v>
      </c>
    </row>
    <row r="41" spans="2:22" ht="18.600000000000001" customHeight="1" thickBot="1" x14ac:dyDescent="0.25">
      <c r="G41" s="89">
        <f>G12</f>
        <v>2018</v>
      </c>
      <c r="H41" s="89">
        <f>G41+1</f>
        <v>2019</v>
      </c>
      <c r="I41" s="89">
        <f t="shared" ref="I41" si="9">H41+1</f>
        <v>2020</v>
      </c>
      <c r="J41" s="89">
        <f t="shared" ref="J41" si="10">I41+1</f>
        <v>2021</v>
      </c>
      <c r="K41" s="89">
        <f t="shared" ref="K41" si="11">J41+1</f>
        <v>2022</v>
      </c>
      <c r="L41" s="89">
        <f t="shared" ref="L41" si="12">K41+1</f>
        <v>2023</v>
      </c>
      <c r="M41" s="89">
        <f t="shared" ref="M41" si="13">L41+1</f>
        <v>2024</v>
      </c>
      <c r="N41" s="89">
        <f t="shared" ref="N41" si="14">M41+1</f>
        <v>2025</v>
      </c>
      <c r="O41" s="89">
        <f t="shared" ref="O41" si="15">N41+1</f>
        <v>2026</v>
      </c>
      <c r="P41" s="89">
        <f t="shared" ref="P41" si="16">O41+1</f>
        <v>2027</v>
      </c>
      <c r="Q41" s="89">
        <f t="shared" ref="Q41" si="17">P41+1</f>
        <v>2028</v>
      </c>
      <c r="R41" s="89">
        <f t="shared" ref="R41" si="18">Q41+1</f>
        <v>2029</v>
      </c>
      <c r="S41" s="89">
        <f t="shared" ref="S41" si="19">R41+1</f>
        <v>2030</v>
      </c>
      <c r="T41" s="89">
        <f t="shared" ref="T41" si="20">S41+1</f>
        <v>2031</v>
      </c>
      <c r="U41" s="89">
        <f t="shared" ref="U41" si="21">T41+1</f>
        <v>2032</v>
      </c>
      <c r="V41" s="89">
        <f t="shared" ref="V41" si="22">U41+1</f>
        <v>2033</v>
      </c>
    </row>
    <row r="42" spans="2:22" ht="18.600000000000001" customHeight="1" thickTop="1" x14ac:dyDescent="0.2">
      <c r="C42" s="90" t="s">
        <v>50</v>
      </c>
      <c r="D42" s="91"/>
      <c r="E42" s="8" t="s">
        <v>45</v>
      </c>
      <c r="F42" s="5">
        <f>SUM(G42:V42)</f>
        <v>2385434</v>
      </c>
      <c r="G42" s="88">
        <f>G14+G20+G26+G32</f>
        <v>110434</v>
      </c>
      <c r="H42" s="88">
        <f t="shared" ref="H42:V42" si="23">H14+H20+H26+H32</f>
        <v>197000</v>
      </c>
      <c r="I42" s="88">
        <f t="shared" si="23"/>
        <v>147000</v>
      </c>
      <c r="J42" s="88">
        <f t="shared" si="23"/>
        <v>147000</v>
      </c>
      <c r="K42" s="88">
        <f t="shared" si="23"/>
        <v>152000</v>
      </c>
      <c r="L42" s="88">
        <f t="shared" si="23"/>
        <v>147000</v>
      </c>
      <c r="M42" s="88">
        <f t="shared" si="23"/>
        <v>147000</v>
      </c>
      <c r="N42" s="88">
        <f t="shared" si="23"/>
        <v>152000</v>
      </c>
      <c r="O42" s="88">
        <f t="shared" si="23"/>
        <v>147000</v>
      </c>
      <c r="P42" s="88">
        <f t="shared" si="23"/>
        <v>147000</v>
      </c>
      <c r="Q42" s="88">
        <f t="shared" si="23"/>
        <v>152000</v>
      </c>
      <c r="R42" s="88">
        <f t="shared" si="23"/>
        <v>147000</v>
      </c>
      <c r="S42" s="88">
        <f t="shared" si="23"/>
        <v>147000</v>
      </c>
      <c r="T42" s="88">
        <f t="shared" si="23"/>
        <v>152000</v>
      </c>
      <c r="U42" s="88">
        <f t="shared" si="23"/>
        <v>147000</v>
      </c>
      <c r="V42" s="88">
        <f t="shared" si="23"/>
        <v>147000</v>
      </c>
    </row>
    <row r="43" spans="2:22" ht="18.600000000000001" customHeight="1" x14ac:dyDescent="0.2">
      <c r="C43" s="92"/>
      <c r="D43" s="93"/>
      <c r="E43" s="8" t="s">
        <v>49</v>
      </c>
      <c r="F43" s="10" t="s">
        <v>58</v>
      </c>
      <c r="G43" s="5">
        <f>G42</f>
        <v>110434</v>
      </c>
      <c r="H43" s="5">
        <f>H42+G43</f>
        <v>307434</v>
      </c>
      <c r="I43" s="5">
        <f t="shared" ref="I43:V43" si="24">I42+H43</f>
        <v>454434</v>
      </c>
      <c r="J43" s="5">
        <f t="shared" si="24"/>
        <v>601434</v>
      </c>
      <c r="K43" s="5">
        <f t="shared" si="24"/>
        <v>753434</v>
      </c>
      <c r="L43" s="5">
        <f t="shared" si="24"/>
        <v>900434</v>
      </c>
      <c r="M43" s="5">
        <f t="shared" si="24"/>
        <v>1047434</v>
      </c>
      <c r="N43" s="5">
        <f t="shared" si="24"/>
        <v>1199434</v>
      </c>
      <c r="O43" s="5">
        <f t="shared" si="24"/>
        <v>1346434</v>
      </c>
      <c r="P43" s="5">
        <f t="shared" si="24"/>
        <v>1493434</v>
      </c>
      <c r="Q43" s="5">
        <f t="shared" si="24"/>
        <v>1645434</v>
      </c>
      <c r="R43" s="5">
        <f t="shared" si="24"/>
        <v>1792434</v>
      </c>
      <c r="S43" s="5">
        <f t="shared" si="24"/>
        <v>1939434</v>
      </c>
      <c r="T43" s="5">
        <f t="shared" si="24"/>
        <v>2091434</v>
      </c>
      <c r="U43" s="5">
        <f t="shared" si="24"/>
        <v>2238434</v>
      </c>
      <c r="V43" s="5">
        <f t="shared" si="24"/>
        <v>2385434</v>
      </c>
    </row>
    <row r="44" spans="2:22" ht="18.600000000000001" customHeight="1" x14ac:dyDescent="0.2">
      <c r="C44" s="94"/>
      <c r="D44" s="95"/>
      <c r="E44" s="8" t="s">
        <v>48</v>
      </c>
      <c r="F44" s="5">
        <f>F42/D9</f>
        <v>159028.93333333332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ht="18.600000000000001" customHeight="1" x14ac:dyDescent="0.2">
      <c r="E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ht="18.600000000000001" customHeight="1" x14ac:dyDescent="0.2">
      <c r="E46" s="2"/>
      <c r="G46" s="87" t="s">
        <v>20</v>
      </c>
      <c r="H46" s="87" t="s">
        <v>24</v>
      </c>
      <c r="I46" s="87" t="s">
        <v>25</v>
      </c>
      <c r="J46" s="87" t="s">
        <v>26</v>
      </c>
      <c r="K46" s="87" t="s">
        <v>27</v>
      </c>
      <c r="L46" s="87" t="s">
        <v>28</v>
      </c>
      <c r="M46" s="87" t="s">
        <v>29</v>
      </c>
      <c r="N46" s="87" t="s">
        <v>30</v>
      </c>
      <c r="O46" s="87" t="s">
        <v>31</v>
      </c>
      <c r="P46" s="87" t="s">
        <v>32</v>
      </c>
      <c r="Q46" s="87" t="s">
        <v>33</v>
      </c>
      <c r="R46" s="87" t="s">
        <v>34</v>
      </c>
      <c r="S46" s="87" t="s">
        <v>35</v>
      </c>
      <c r="T46" s="87" t="s">
        <v>36</v>
      </c>
      <c r="U46" s="87" t="s">
        <v>37</v>
      </c>
      <c r="V46" s="87" t="s">
        <v>38</v>
      </c>
    </row>
    <row r="47" spans="2:22" ht="18.600000000000001" customHeight="1" thickBot="1" x14ac:dyDescent="0.25">
      <c r="E47" s="2"/>
      <c r="G47" s="89">
        <f>G41</f>
        <v>2018</v>
      </c>
      <c r="H47" s="89">
        <f>G47+1</f>
        <v>2019</v>
      </c>
      <c r="I47" s="89">
        <f t="shared" ref="I47" si="25">H47+1</f>
        <v>2020</v>
      </c>
      <c r="J47" s="89">
        <f t="shared" ref="J47" si="26">I47+1</f>
        <v>2021</v>
      </c>
      <c r="K47" s="89">
        <f t="shared" ref="K47" si="27">J47+1</f>
        <v>2022</v>
      </c>
      <c r="L47" s="89">
        <f t="shared" ref="L47" si="28">K47+1</f>
        <v>2023</v>
      </c>
      <c r="M47" s="89">
        <f t="shared" ref="M47" si="29">L47+1</f>
        <v>2024</v>
      </c>
      <c r="N47" s="89">
        <f t="shared" ref="N47" si="30">M47+1</f>
        <v>2025</v>
      </c>
      <c r="O47" s="89">
        <f t="shared" ref="O47" si="31">N47+1</f>
        <v>2026</v>
      </c>
      <c r="P47" s="89">
        <f t="shared" ref="P47" si="32">O47+1</f>
        <v>2027</v>
      </c>
      <c r="Q47" s="89">
        <f t="shared" ref="Q47" si="33">P47+1</f>
        <v>2028</v>
      </c>
      <c r="R47" s="89">
        <f t="shared" ref="R47" si="34">Q47+1</f>
        <v>2029</v>
      </c>
      <c r="S47" s="89">
        <f t="shared" ref="S47" si="35">R47+1</f>
        <v>2030</v>
      </c>
      <c r="T47" s="89">
        <f t="shared" ref="T47" si="36">S47+1</f>
        <v>2031</v>
      </c>
      <c r="U47" s="89">
        <f t="shared" ref="U47" si="37">T47+1</f>
        <v>2032</v>
      </c>
      <c r="V47" s="89">
        <f t="shared" ref="V47" si="38">U47+1</f>
        <v>2033</v>
      </c>
    </row>
    <row r="48" spans="2:22" ht="18.600000000000001" customHeight="1" thickTop="1" x14ac:dyDescent="0.2">
      <c r="C48" s="90" t="s">
        <v>51</v>
      </c>
      <c r="D48" s="91"/>
      <c r="E48" s="8" t="s">
        <v>47</v>
      </c>
      <c r="F48" s="10" t="s">
        <v>58</v>
      </c>
      <c r="G48" s="9">
        <v>1</v>
      </c>
      <c r="H48" s="9">
        <f>1/((1+D10)^1)</f>
        <v>0.95238095238095233</v>
      </c>
      <c r="I48" s="9">
        <f>1/((1+D10)^2)</f>
        <v>0.90702947845804982</v>
      </c>
      <c r="J48" s="9">
        <f>1/((1+D10)^3)</f>
        <v>0.86383759853147601</v>
      </c>
      <c r="K48" s="9">
        <f>1/((1+D10)^4)</f>
        <v>0.82270247479188197</v>
      </c>
      <c r="L48" s="9">
        <f>1/((1+D10)^5)</f>
        <v>0.78352616646845896</v>
      </c>
      <c r="M48" s="9">
        <f>1/((1+D10)^6)</f>
        <v>0.74621539663662761</v>
      </c>
      <c r="N48" s="9">
        <f>1/((1+D10)^7)</f>
        <v>0.71068133013012147</v>
      </c>
      <c r="O48" s="9">
        <f>1/((1+D10)^8)</f>
        <v>0.67683936202868722</v>
      </c>
      <c r="P48" s="9">
        <f>1/((1+D10)^9)</f>
        <v>0.64460891621779726</v>
      </c>
      <c r="Q48" s="9">
        <f>1/((1+D10)^10)</f>
        <v>0.61391325354075932</v>
      </c>
      <c r="R48" s="9">
        <f>1/((1+D10)^11)</f>
        <v>0.5846792890864374</v>
      </c>
      <c r="S48" s="9">
        <f>1/((1+D10)^12)</f>
        <v>0.5568374181775595</v>
      </c>
      <c r="T48" s="9">
        <f>1/((1+D10)^13)</f>
        <v>0.53032135064529462</v>
      </c>
      <c r="U48" s="9">
        <f>1/((1+D10)^14)</f>
        <v>0.50506795299551888</v>
      </c>
      <c r="V48" s="9">
        <f>1/((1+D10)^15)</f>
        <v>0.48101709809097021</v>
      </c>
    </row>
    <row r="49" spans="3:22" ht="18.600000000000001" customHeight="1" x14ac:dyDescent="0.2">
      <c r="C49" s="92"/>
      <c r="D49" s="93"/>
      <c r="E49" s="8" t="s">
        <v>46</v>
      </c>
      <c r="F49" s="5">
        <f>SUM(G49:V49)</f>
        <v>1697250.8712771349</v>
      </c>
      <c r="G49" s="5">
        <f>G42*G48</f>
        <v>110434</v>
      </c>
      <c r="H49" s="5">
        <f t="shared" ref="H49:V49" si="39">H42*H48</f>
        <v>187619.0476190476</v>
      </c>
      <c r="I49" s="5">
        <f t="shared" si="39"/>
        <v>133333.33333333331</v>
      </c>
      <c r="J49" s="5">
        <f t="shared" si="39"/>
        <v>126984.12698412697</v>
      </c>
      <c r="K49" s="5">
        <f t="shared" si="39"/>
        <v>125050.77616836606</v>
      </c>
      <c r="L49" s="5">
        <f t="shared" si="39"/>
        <v>115178.34647086347</v>
      </c>
      <c r="M49" s="5">
        <f t="shared" si="39"/>
        <v>109693.66330558425</v>
      </c>
      <c r="N49" s="5">
        <f t="shared" si="39"/>
        <v>108023.56217977847</v>
      </c>
      <c r="O49" s="5">
        <f t="shared" si="39"/>
        <v>99495.386218217027</v>
      </c>
      <c r="P49" s="5">
        <f t="shared" si="39"/>
        <v>94757.51068401619</v>
      </c>
      <c r="Q49" s="5">
        <f t="shared" si="39"/>
        <v>93314.814538195409</v>
      </c>
      <c r="R49" s="5">
        <f t="shared" si="39"/>
        <v>85947.855495706302</v>
      </c>
      <c r="S49" s="5">
        <f t="shared" si="39"/>
        <v>81855.100472101243</v>
      </c>
      <c r="T49" s="5">
        <f t="shared" si="39"/>
        <v>80608.84529808478</v>
      </c>
      <c r="U49" s="5">
        <f t="shared" si="39"/>
        <v>74244.989090341274</v>
      </c>
      <c r="V49" s="5">
        <f t="shared" si="39"/>
        <v>70709.513419372626</v>
      </c>
    </row>
    <row r="50" spans="3:22" ht="18.600000000000001" customHeight="1" x14ac:dyDescent="0.2">
      <c r="C50" s="92"/>
      <c r="D50" s="93"/>
      <c r="E50" s="8" t="s">
        <v>55</v>
      </c>
      <c r="F50" s="10" t="s">
        <v>58</v>
      </c>
      <c r="G50" s="5">
        <f>G49</f>
        <v>110434</v>
      </c>
      <c r="H50" s="5">
        <f>H49+G50</f>
        <v>298053.04761904757</v>
      </c>
      <c r="I50" s="5">
        <f t="shared" ref="I50:V50" si="40">I49+H50</f>
        <v>431386.38095238089</v>
      </c>
      <c r="J50" s="5">
        <f t="shared" si="40"/>
        <v>558370.50793650781</v>
      </c>
      <c r="K50" s="5">
        <f t="shared" si="40"/>
        <v>683421.28410487389</v>
      </c>
      <c r="L50" s="5">
        <f t="shared" si="40"/>
        <v>798599.63057573733</v>
      </c>
      <c r="M50" s="5">
        <f t="shared" si="40"/>
        <v>908293.29388132156</v>
      </c>
      <c r="N50" s="5">
        <f t="shared" si="40"/>
        <v>1016316.8560611</v>
      </c>
      <c r="O50" s="5">
        <f t="shared" si="40"/>
        <v>1115812.242279317</v>
      </c>
      <c r="P50" s="5">
        <f t="shared" si="40"/>
        <v>1210569.7529633332</v>
      </c>
      <c r="Q50" s="5">
        <f t="shared" si="40"/>
        <v>1303884.5675015287</v>
      </c>
      <c r="R50" s="5">
        <f t="shared" si="40"/>
        <v>1389832.4229972349</v>
      </c>
      <c r="S50" s="5">
        <f t="shared" si="40"/>
        <v>1471687.5234693361</v>
      </c>
      <c r="T50" s="5">
        <f t="shared" si="40"/>
        <v>1552296.3687674208</v>
      </c>
      <c r="U50" s="5">
        <f t="shared" si="40"/>
        <v>1626541.3578577621</v>
      </c>
      <c r="V50" s="5">
        <f t="shared" si="40"/>
        <v>1697250.8712771349</v>
      </c>
    </row>
    <row r="51" spans="3:22" ht="18.600000000000001" customHeight="1" x14ac:dyDescent="0.2">
      <c r="C51" s="94"/>
      <c r="D51" s="95"/>
      <c r="E51" s="8" t="s">
        <v>48</v>
      </c>
      <c r="F51" s="5">
        <f>F49/D9</f>
        <v>113150.05808514233</v>
      </c>
    </row>
    <row r="54" spans="3:22" ht="18.600000000000001" customHeight="1" x14ac:dyDescent="0.2">
      <c r="L54" s="60" t="s">
        <v>66</v>
      </c>
    </row>
    <row r="55" spans="3:22" ht="18.600000000000001" customHeight="1" x14ac:dyDescent="0.2">
      <c r="L55" s="59" t="s">
        <v>94</v>
      </c>
    </row>
  </sheetData>
  <sheetProtection algorithmName="SHA-512" hashValue="ihgy4Idy7Dd8F/UWrLCK8de3pHjx7l4kpMMVrkRkODCsgH7NJ/Fj8tHzwcWddd+eFXWJNUBPPBuTDBAWcdKbew==" saltValue="UtIFCtBcXjuvjFUfgrjZtw==" spinCount="100000" sheet="1" objects="1" scenarios="1" selectLockedCells="1"/>
  <mergeCells count="33">
    <mergeCell ref="C36:D36"/>
    <mergeCell ref="C37:D37"/>
    <mergeCell ref="C42:D44"/>
    <mergeCell ref="C48:D51"/>
    <mergeCell ref="C30:D30"/>
    <mergeCell ref="C31:D31"/>
    <mergeCell ref="C33:D33"/>
    <mergeCell ref="C34:D34"/>
    <mergeCell ref="C35:D35"/>
    <mergeCell ref="C24:D24"/>
    <mergeCell ref="C25:D25"/>
    <mergeCell ref="C27:D27"/>
    <mergeCell ref="C28:D28"/>
    <mergeCell ref="C29:D29"/>
    <mergeCell ref="C18:D18"/>
    <mergeCell ref="C19:D19"/>
    <mergeCell ref="C21:D21"/>
    <mergeCell ref="C22:D22"/>
    <mergeCell ref="C23:D23"/>
    <mergeCell ref="B2:V2"/>
    <mergeCell ref="C14:E14"/>
    <mergeCell ref="C20:E20"/>
    <mergeCell ref="C26:E26"/>
    <mergeCell ref="C32:E32"/>
    <mergeCell ref="U4:V4"/>
    <mergeCell ref="U3:V3"/>
    <mergeCell ref="C6:V6"/>
    <mergeCell ref="C4:R4"/>
    <mergeCell ref="C3:R3"/>
    <mergeCell ref="C12:D12"/>
    <mergeCell ref="C15:D15"/>
    <mergeCell ref="C16:D16"/>
    <mergeCell ref="C17:D17"/>
  </mergeCells>
  <pageMargins left="0.33" right="0.31" top="0.44" bottom="0.51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 Us</vt:lpstr>
      <vt:lpstr>Life Cycle Cost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C</dc:creator>
  <cp:lastModifiedBy>jp</cp:lastModifiedBy>
  <cp:lastPrinted>2018-02-05T00:36:34Z</cp:lastPrinted>
  <dcterms:created xsi:type="dcterms:W3CDTF">2015-12-06T21:51:49Z</dcterms:created>
  <dcterms:modified xsi:type="dcterms:W3CDTF">2018-02-05T00:36:54Z</dcterms:modified>
</cp:coreProperties>
</file>